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ingaben" sheetId="1" state="visible" r:id="rId1"/>
    <sheet xmlns:r="http://schemas.openxmlformats.org/officeDocument/2006/relationships" name="Runden" sheetId="2" state="visible" r:id="rId2"/>
    <sheet xmlns:r="http://schemas.openxmlformats.org/officeDocument/2006/relationships" name="Auswertung" sheetId="3" state="visible" r:id="rId3"/>
  </sheets>
  <definedNames>
    <definedName name="Spieler_Namen">'Eingaben'!$B$12:$B$19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.MM.YYYY"/>
    <numFmt numFmtId="166" formatCode="#,##0.00 €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b val="1"/>
      <sz val="13"/>
    </font>
  </fonts>
  <fills count="4">
    <fill>
      <patternFill/>
    </fill>
    <fill>
      <patternFill patternType="gray125"/>
    </fill>
    <fill>
      <patternFill patternType="solid">
        <fgColor rgb="00D9E1F2"/>
        <bgColor rgb="00D9E1F2"/>
      </patternFill>
    </fill>
    <fill>
      <patternFill patternType="solid">
        <fgColor rgb="00EAEAEA"/>
        <bgColor rgb="00EAEAE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2" fillId="0" borderId="1" pivotButton="0" quotePrefix="0" xfId="0"/>
    <xf numFmtId="165" fontId="0" fillId="0" borderId="1" pivotButton="0" quotePrefix="0" xfId="0"/>
    <xf numFmtId="166" fontId="0" fillId="0" borderId="1" pivotButton="0" quotePrefix="0" xfId="0"/>
    <xf numFmtId="9" fontId="0" fillId="3" borderId="1" pivotButton="0" quotePrefix="0" xfId="0"/>
    <xf numFmtId="0" fontId="2" fillId="3" borderId="1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1" fontId="0" fillId="0" borderId="1" pivotButton="0" quotePrefix="0" xfId="0"/>
    <xf numFmtId="9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Gesamtpunkte je Spieler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'Auswertung'!C11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'Auswertung'!$A$12:$A$19</f>
            </numRef>
          </cat>
          <val>
            <numRef>
              <f>'Auswertung'!$C$12:$C$19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/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Punkte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10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9"/>
  <sheetViews>
    <sheetView workbookViewId="0">
      <selection activeCell="A1" sqref="A1"/>
    </sheetView>
  </sheetViews>
  <sheetFormatPr baseColWidth="8" defaultRowHeight="15"/>
  <cols>
    <col width="22" customWidth="1" min="1" max="1"/>
    <col width="28" customWidth="1" min="2" max="2"/>
    <col width="28" customWidth="1" min="3" max="3"/>
    <col width="24" customWidth="1" min="4" max="4"/>
    <col width="16" customWidth="1" min="5" max="5"/>
    <col width="16" customWidth="1" min="6" max="6"/>
    <col width="16" customWidth="1" min="7" max="7"/>
    <col width="20" customWidth="1" min="8" max="8"/>
    <col width="20" customWidth="1" min="9" max="9"/>
  </cols>
  <sheetData>
    <row r="1">
      <c r="A1" s="1" t="inlineStr">
        <is>
          <t>Skat Turnier – Auswertung</t>
        </is>
      </c>
      <c r="H1" s="2" t="inlineStr">
        <is>
          <t>Logo</t>
        </is>
      </c>
      <c r="I1" s="3" t="n"/>
    </row>
    <row r="2">
      <c r="H2" s="3" t="n"/>
      <c r="I2" s="3" t="n"/>
    </row>
    <row r="3">
      <c r="A3" s="4" t="inlineStr">
        <is>
          <t>Turniername</t>
        </is>
      </c>
      <c r="B3" s="3" t="inlineStr">
        <is>
          <t>Frühlings-Skat 2025</t>
        </is>
      </c>
      <c r="C3" s="3" t="n"/>
      <c r="D3" s="3" t="n"/>
      <c r="H3" s="3" t="n"/>
      <c r="I3" s="3" t="n"/>
    </row>
    <row r="4">
      <c r="A4" s="4" t="inlineStr">
        <is>
          <t>Datum</t>
        </is>
      </c>
      <c r="B4" s="5" t="n">
        <v>45731</v>
      </c>
      <c r="C4" s="3" t="n"/>
      <c r="D4" s="3" t="n"/>
      <c r="H4" s="3" t="n"/>
      <c r="I4" s="3" t="n"/>
    </row>
    <row r="5">
      <c r="A5" s="4" t="inlineStr">
        <is>
          <t>Ort</t>
        </is>
      </c>
      <c r="B5" s="3" t="inlineStr">
        <is>
          <t>Köln</t>
        </is>
      </c>
      <c r="C5" s="3" t="n"/>
      <c r="D5" s="3" t="n"/>
    </row>
    <row r="6">
      <c r="A6" s="4" t="inlineStr">
        <is>
          <t>Startgeld je Person (€)</t>
        </is>
      </c>
      <c r="B6" s="6" t="n">
        <v>10</v>
      </c>
      <c r="C6" s="3" t="n"/>
      <c r="D6" s="3" t="n"/>
    </row>
    <row r="7">
      <c r="A7" s="4" t="inlineStr">
        <is>
          <t>Auszahlungs-Verteilung (1./2./3.)</t>
        </is>
      </c>
      <c r="B7" s="7" t="n">
        <v>0.5</v>
      </c>
      <c r="C7" s="7" t="n">
        <v>0.3</v>
      </c>
      <c r="D7" s="7" t="n">
        <v>0.2</v>
      </c>
    </row>
    <row r="8">
      <c r="A8" s="4" t="inlineStr">
        <is>
          <t>USt-Satz</t>
        </is>
      </c>
      <c r="B8" s="3" t="inlineStr">
        <is>
          <t>0%</t>
        </is>
      </c>
      <c r="C8" s="3" t="n"/>
      <c r="D8" s="3" t="n"/>
    </row>
    <row r="9">
      <c r="A9" s="4" t="inlineStr">
        <is>
          <t>Hinweis DSGVO</t>
        </is>
      </c>
      <c r="B9" s="3" t="inlineStr">
        <is>
          <t>Nur Namen und Firmen; keine Kontaktdaten. Verwendung ausschließlich zur internen Turnierauswertung.</t>
        </is>
      </c>
      <c r="C9" s="3" t="n"/>
      <c r="D9" s="3" t="n"/>
    </row>
    <row r="11">
      <c r="A11" s="8" t="inlineStr">
        <is>
          <t>Kürzel</t>
        </is>
      </c>
      <c r="B11" s="8" t="inlineStr">
        <is>
          <t>Spielername</t>
        </is>
      </c>
      <c r="C11" s="8" t="inlineStr">
        <is>
          <t>Firma</t>
        </is>
      </c>
      <c r="D11" s="8" t="inlineStr">
        <is>
          <t>Ort</t>
        </is>
      </c>
    </row>
    <row r="12">
      <c r="A12" s="3" t="inlineStr">
        <is>
          <t>AK</t>
        </is>
      </c>
      <c r="B12" s="3" t="inlineStr">
        <is>
          <t>Anna Köhler</t>
        </is>
      </c>
      <c r="C12" s="3" t="inlineStr">
        <is>
          <t>Köhler Elektrotechnik GmbH</t>
        </is>
      </c>
      <c r="D12" s="3" t="inlineStr">
        <is>
          <t>Köln</t>
        </is>
      </c>
    </row>
    <row r="13">
      <c r="A13" s="3" t="inlineStr">
        <is>
          <t>MY</t>
        </is>
      </c>
      <c r="B13" s="3" t="inlineStr">
        <is>
          <t>Mehmet Yılmaz</t>
        </is>
      </c>
      <c r="C13" s="3" t="inlineStr">
        <is>
          <t>Yılmaz Haustechnik</t>
        </is>
      </c>
      <c r="D13" s="3" t="inlineStr">
        <is>
          <t>Düsseldorf</t>
        </is>
      </c>
    </row>
    <row r="14">
      <c r="A14" s="3" t="inlineStr">
        <is>
          <t>SH</t>
        </is>
      </c>
      <c r="B14" s="3" t="inlineStr">
        <is>
          <t>Sabine Hartmann</t>
        </is>
      </c>
      <c r="C14" s="3" t="inlineStr">
        <is>
          <t>Hartmann &amp; Sohn Malerbetrieb</t>
        </is>
      </c>
      <c r="D14" s="3" t="inlineStr">
        <is>
          <t>Dortmund</t>
        </is>
      </c>
    </row>
    <row r="15">
      <c r="A15" s="3" t="inlineStr">
        <is>
          <t>TS</t>
        </is>
      </c>
      <c r="B15" s="3" t="inlineStr">
        <is>
          <t>Thomas Schröder</t>
        </is>
      </c>
      <c r="C15" s="3" t="inlineStr">
        <is>
          <t>Schröder Bauunternehmen</t>
        </is>
      </c>
      <c r="D15" s="3" t="inlineStr">
        <is>
          <t>Essen</t>
        </is>
      </c>
    </row>
    <row r="16">
      <c r="A16" s="3" t="inlineStr">
        <is>
          <t>JW</t>
        </is>
      </c>
      <c r="B16" s="3" t="inlineStr">
        <is>
          <t>Julia Weber</t>
        </is>
      </c>
      <c r="C16" s="3" t="inlineStr">
        <is>
          <t>Weber Steuerberatung</t>
        </is>
      </c>
      <c r="D16" s="3" t="inlineStr">
        <is>
          <t>Bonn</t>
        </is>
      </c>
    </row>
    <row r="17">
      <c r="A17" s="3" t="inlineStr">
        <is>
          <t>ML</t>
        </is>
      </c>
      <c r="B17" s="3" t="inlineStr">
        <is>
          <t>Markus Lehmann</t>
        </is>
      </c>
      <c r="C17" s="3" t="inlineStr">
        <is>
          <t>Lehmann IT-Service</t>
        </is>
      </c>
      <c r="D17" s="3" t="inlineStr">
        <is>
          <t>Leverkusen</t>
        </is>
      </c>
    </row>
    <row r="18">
      <c r="A18" s="3" t="inlineStr">
        <is>
          <t>PN</t>
        </is>
      </c>
      <c r="B18" s="3" t="inlineStr">
        <is>
          <t>Petra Nowak</t>
        </is>
      </c>
      <c r="C18" s="3" t="inlineStr">
        <is>
          <t>Bäckerei Nowak</t>
        </is>
      </c>
      <c r="D18" s="3" t="inlineStr">
        <is>
          <t>Wuppertal</t>
        </is>
      </c>
    </row>
    <row r="19">
      <c r="A19" s="3" t="inlineStr">
        <is>
          <t>KF</t>
        </is>
      </c>
      <c r="B19" s="3" t="inlineStr">
        <is>
          <t>Kai Fischer</t>
        </is>
      </c>
      <c r="C19" s="3" t="inlineStr">
        <is>
          <t>Fischer Sanitär &amp; Heizung</t>
        </is>
      </c>
      <c r="D19" s="3" t="inlineStr">
        <is>
          <t>Bergisch Gladbach</t>
        </is>
      </c>
    </row>
  </sheetData>
  <mergeCells count="3">
    <mergeCell ref="H1:I4"/>
    <mergeCell ref="B9:D9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28" customWidth="1" min="4" max="4"/>
    <col width="28" customWidth="1" min="5" max="5"/>
    <col width="22" customWidth="1" min="6" max="6"/>
    <col width="12" customWidth="1" min="7" max="7"/>
    <col width="28" customWidth="1" min="8" max="8"/>
  </cols>
  <sheetData>
    <row r="1">
      <c r="A1" s="9" t="inlineStr">
        <is>
          <t>Runden &amp; Ergebnisse</t>
        </is>
      </c>
    </row>
    <row r="3">
      <c r="A3" s="8" t="inlineStr">
        <is>
          <t>Datum</t>
        </is>
      </c>
      <c r="B3" s="8" t="inlineStr">
        <is>
          <t>Runde</t>
        </is>
      </c>
      <c r="C3" s="8" t="inlineStr">
        <is>
          <t>Tisch</t>
        </is>
      </c>
      <c r="D3" s="8" t="inlineStr">
        <is>
          <t>Spieler</t>
        </is>
      </c>
      <c r="E3" s="8" t="inlineStr">
        <is>
          <t>Firma (auto)</t>
        </is>
      </c>
      <c r="F3" s="8" t="inlineStr">
        <is>
          <t>Ort (auto)</t>
        </is>
      </c>
      <c r="G3" s="8" t="inlineStr">
        <is>
          <t>Punkte</t>
        </is>
      </c>
      <c r="H3" s="8" t="inlineStr">
        <is>
          <t>Bemerkung</t>
        </is>
      </c>
    </row>
    <row r="4">
      <c r="A4" s="5" t="n">
        <v>45731</v>
      </c>
      <c r="B4" s="3" t="n">
        <v>1</v>
      </c>
      <c r="C4" s="3" t="n">
        <v>1</v>
      </c>
      <c r="D4" s="3" t="inlineStr">
        <is>
          <t>Anna Köhler</t>
        </is>
      </c>
      <c r="E4" s="3">
        <f>IFERROR(VLOOKUP($D4,Eingaben!$B$12:$D$19,2,FALSE),"")</f>
        <v/>
      </c>
      <c r="F4" s="3">
        <f>IFERROR(VLOOKUP($D4,Eingaben!$B$12:$D$19,3,FALSE),"")</f>
        <v/>
      </c>
      <c r="G4" s="10" t="n">
        <v>42</v>
      </c>
      <c r="H4" s="3" t="inlineStr">
        <is>
          <t>Grand</t>
        </is>
      </c>
    </row>
    <row r="5">
      <c r="A5" s="5" t="n">
        <v>45731</v>
      </c>
      <c r="B5" s="3" t="n">
        <v>1</v>
      </c>
      <c r="C5" s="3" t="n">
        <v>1</v>
      </c>
      <c r="D5" s="3" t="inlineStr">
        <is>
          <t>Mehmet Yılmaz</t>
        </is>
      </c>
      <c r="E5" s="3">
        <f>IFERROR(VLOOKUP($D5,Eingaben!$B$12:$D$19,2,FALSE),"")</f>
        <v/>
      </c>
      <c r="F5" s="3">
        <f>IFERROR(VLOOKUP($D5,Eingaben!$B$12:$D$19,3,FALSE),"")</f>
        <v/>
      </c>
      <c r="G5" s="10" t="n">
        <v>-18</v>
      </c>
      <c r="H5" s="3" t="inlineStr"/>
    </row>
    <row r="6">
      <c r="A6" s="5" t="n">
        <v>45731</v>
      </c>
      <c r="B6" s="3" t="n">
        <v>1</v>
      </c>
      <c r="C6" s="3" t="n">
        <v>1</v>
      </c>
      <c r="D6" s="3" t="inlineStr">
        <is>
          <t>Sabine Hartmann</t>
        </is>
      </c>
      <c r="E6" s="3">
        <f>IFERROR(VLOOKUP($D6,Eingaben!$B$12:$D$19,2,FALSE),"")</f>
        <v/>
      </c>
      <c r="F6" s="3">
        <f>IFERROR(VLOOKUP($D6,Eingaben!$B$12:$D$19,3,FALSE),"")</f>
        <v/>
      </c>
      <c r="G6" s="10" t="n">
        <v>24</v>
      </c>
      <c r="H6" s="3" t="inlineStr">
        <is>
          <t>Farbspiel Karo</t>
        </is>
      </c>
    </row>
    <row r="7">
      <c r="A7" s="5" t="n">
        <v>45731</v>
      </c>
      <c r="B7" s="3" t="n">
        <v>1</v>
      </c>
      <c r="C7" s="3" t="n">
        <v>1</v>
      </c>
      <c r="D7" s="3" t="inlineStr">
        <is>
          <t>Thomas Schröder</t>
        </is>
      </c>
      <c r="E7" s="3">
        <f>IFERROR(VLOOKUP($D7,Eingaben!$B$12:$D$19,2,FALSE),"")</f>
        <v/>
      </c>
      <c r="F7" s="3">
        <f>IFERROR(VLOOKUP($D7,Eingaben!$B$12:$D$19,3,FALSE),"")</f>
        <v/>
      </c>
      <c r="G7" s="10" t="n">
        <v>-48</v>
      </c>
      <c r="H7" s="3" t="inlineStr">
        <is>
          <t>Kontra</t>
        </is>
      </c>
    </row>
    <row r="8">
      <c r="A8" s="5" t="n">
        <v>45731</v>
      </c>
      <c r="B8" s="3" t="n">
        <v>1</v>
      </c>
      <c r="C8" s="3" t="n">
        <v>2</v>
      </c>
      <c r="D8" s="3" t="inlineStr">
        <is>
          <t>Julia Weber</t>
        </is>
      </c>
      <c r="E8" s="3">
        <f>IFERROR(VLOOKUP($D8,Eingaben!$B$12:$D$19,2,FALSE),"")</f>
        <v/>
      </c>
      <c r="F8" s="3">
        <f>IFERROR(VLOOKUP($D8,Eingaben!$B$12:$D$19,3,FALSE),"")</f>
        <v/>
      </c>
      <c r="G8" s="10" t="n">
        <v>35</v>
      </c>
      <c r="H8" s="3" t="inlineStr">
        <is>
          <t>Grand</t>
        </is>
      </c>
    </row>
    <row r="9">
      <c r="A9" s="5" t="n">
        <v>45731</v>
      </c>
      <c r="B9" s="3" t="n">
        <v>1</v>
      </c>
      <c r="C9" s="3" t="n">
        <v>2</v>
      </c>
      <c r="D9" s="3" t="inlineStr">
        <is>
          <t>Markus Lehmann</t>
        </is>
      </c>
      <c r="E9" s="3">
        <f>IFERROR(VLOOKUP($D9,Eingaben!$B$12:$D$19,2,FALSE),"")</f>
        <v/>
      </c>
      <c r="F9" s="3">
        <f>IFERROR(VLOOKUP($D9,Eingaben!$B$12:$D$19,3,FALSE),"")</f>
        <v/>
      </c>
      <c r="G9" s="10" t="n">
        <v>-12</v>
      </c>
      <c r="H9" s="3" t="inlineStr"/>
    </row>
    <row r="10">
      <c r="A10" s="5" t="n">
        <v>45731</v>
      </c>
      <c r="B10" s="3" t="n">
        <v>1</v>
      </c>
      <c r="C10" s="3" t="n">
        <v>2</v>
      </c>
      <c r="D10" s="3" t="inlineStr">
        <is>
          <t>Petra Nowak</t>
        </is>
      </c>
      <c r="E10" s="3">
        <f>IFERROR(VLOOKUP($D10,Eingaben!$B$12:$D$19,2,FALSE),"")</f>
        <v/>
      </c>
      <c r="F10" s="3">
        <f>IFERROR(VLOOKUP($D10,Eingaben!$B$12:$D$19,3,FALSE),"")</f>
        <v/>
      </c>
      <c r="G10" s="10" t="n">
        <v>-28</v>
      </c>
      <c r="H10" s="3" t="inlineStr"/>
    </row>
    <row r="11">
      <c r="A11" s="5" t="n">
        <v>45731</v>
      </c>
      <c r="B11" s="3" t="n">
        <v>1</v>
      </c>
      <c r="C11" s="3" t="n">
        <v>2</v>
      </c>
      <c r="D11" s="3" t="inlineStr">
        <is>
          <t>Kai Fischer</t>
        </is>
      </c>
      <c r="E11" s="3">
        <f>IFERROR(VLOOKUP($D11,Eingaben!$B$12:$D$19,2,FALSE),"")</f>
        <v/>
      </c>
      <c r="F11" s="3">
        <f>IFERROR(VLOOKUP($D11,Eingaben!$B$12:$D$19,3,FALSE),"")</f>
        <v/>
      </c>
      <c r="G11" s="10" t="n">
        <v>5</v>
      </c>
      <c r="H11" s="3" t="inlineStr">
        <is>
          <t>Schneider</t>
        </is>
      </c>
    </row>
    <row r="12">
      <c r="A12" s="5" t="n">
        <v>45731</v>
      </c>
      <c r="B12" s="3" t="n">
        <v>2</v>
      </c>
      <c r="C12" s="3" t="n">
        <v>1</v>
      </c>
      <c r="D12" s="3" t="inlineStr">
        <is>
          <t>Julia Weber</t>
        </is>
      </c>
      <c r="E12" s="3">
        <f>IFERROR(VLOOKUP($D12,Eingaben!$B$12:$D$19,2,FALSE),"")</f>
        <v/>
      </c>
      <c r="F12" s="3">
        <f>IFERROR(VLOOKUP($D12,Eingaben!$B$12:$D$19,3,FALSE),"")</f>
        <v/>
      </c>
      <c r="G12" s="10" t="n">
        <v>-16</v>
      </c>
      <c r="H12" s="3" t="inlineStr"/>
    </row>
    <row r="13">
      <c r="A13" s="5" t="n">
        <v>45731</v>
      </c>
      <c r="B13" s="3" t="n">
        <v>2</v>
      </c>
      <c r="C13" s="3" t="n">
        <v>1</v>
      </c>
      <c r="D13" s="3" t="inlineStr">
        <is>
          <t>Anna Köhler</t>
        </is>
      </c>
      <c r="E13" s="3">
        <f>IFERROR(VLOOKUP($D13,Eingaben!$B$12:$D$19,2,FALSE),"")</f>
        <v/>
      </c>
      <c r="F13" s="3">
        <f>IFERROR(VLOOKUP($D13,Eingaben!$B$12:$D$19,3,FALSE),"")</f>
        <v/>
      </c>
      <c r="G13" s="10" t="n">
        <v>50</v>
      </c>
      <c r="H13" s="3" t="inlineStr"/>
    </row>
    <row r="14">
      <c r="A14" s="5" t="n">
        <v>45731</v>
      </c>
      <c r="B14" s="3" t="n">
        <v>2</v>
      </c>
      <c r="C14" s="3" t="n">
        <v>1</v>
      </c>
      <c r="D14" s="3" t="inlineStr">
        <is>
          <t>Petra Nowak</t>
        </is>
      </c>
      <c r="E14" s="3">
        <f>IFERROR(VLOOKUP($D14,Eingaben!$B$12:$D$19,2,FALSE),"")</f>
        <v/>
      </c>
      <c r="F14" s="3">
        <f>IFERROR(VLOOKUP($D14,Eingaben!$B$12:$D$19,3,FALSE),"")</f>
        <v/>
      </c>
      <c r="G14" s="10" t="n">
        <v>-40</v>
      </c>
      <c r="H14" s="3" t="inlineStr"/>
    </row>
    <row r="15">
      <c r="A15" s="5" t="n">
        <v>45731</v>
      </c>
      <c r="B15" s="3" t="n">
        <v>2</v>
      </c>
      <c r="C15" s="3" t="n">
        <v>1</v>
      </c>
      <c r="D15" s="3" t="inlineStr">
        <is>
          <t>Mehmet Yılmaz</t>
        </is>
      </c>
      <c r="E15" s="3">
        <f>IFERROR(VLOOKUP($D15,Eingaben!$B$12:$D$19,2,FALSE),"")</f>
        <v/>
      </c>
      <c r="F15" s="3">
        <f>IFERROR(VLOOKUP($D15,Eingaben!$B$12:$D$19,3,FALSE),"")</f>
        <v/>
      </c>
      <c r="G15" s="10" t="n">
        <v>6</v>
      </c>
      <c r="H15" s="3" t="inlineStr"/>
    </row>
    <row r="16">
      <c r="A16" s="5" t="n">
        <v>45731</v>
      </c>
      <c r="B16" s="3" t="n">
        <v>2</v>
      </c>
      <c r="C16" s="3" t="n">
        <v>2</v>
      </c>
      <c r="D16" s="3" t="inlineStr">
        <is>
          <t>Sabine Hartmann</t>
        </is>
      </c>
      <c r="E16" s="3">
        <f>IFERROR(VLOOKUP($D16,Eingaben!$B$12:$D$19,2,FALSE),"")</f>
        <v/>
      </c>
      <c r="F16" s="3">
        <f>IFERROR(VLOOKUP($D16,Eingaben!$B$12:$D$19,3,FALSE),"")</f>
        <v/>
      </c>
      <c r="G16" s="10" t="n">
        <v>22</v>
      </c>
      <c r="H16" s="3" t="inlineStr"/>
    </row>
    <row r="17">
      <c r="A17" s="5" t="n">
        <v>45731</v>
      </c>
      <c r="B17" s="3" t="n">
        <v>2</v>
      </c>
      <c r="C17" s="3" t="n">
        <v>2</v>
      </c>
      <c r="D17" s="3" t="inlineStr">
        <is>
          <t>Kai Fischer</t>
        </is>
      </c>
      <c r="E17" s="3">
        <f>IFERROR(VLOOKUP($D17,Eingaben!$B$12:$D$19,2,FALSE),"")</f>
        <v/>
      </c>
      <c r="F17" s="3">
        <f>IFERROR(VLOOKUP($D17,Eingaben!$B$12:$D$19,3,FALSE),"")</f>
        <v/>
      </c>
      <c r="G17" s="10" t="n">
        <v>-15</v>
      </c>
      <c r="H17" s="3" t="inlineStr"/>
    </row>
    <row r="18">
      <c r="A18" s="5" t="n">
        <v>45731</v>
      </c>
      <c r="B18" s="3" t="n">
        <v>2</v>
      </c>
      <c r="C18" s="3" t="n">
        <v>2</v>
      </c>
      <c r="D18" s="3" t="inlineStr">
        <is>
          <t>Markus Lehmann</t>
        </is>
      </c>
      <c r="E18" s="3">
        <f>IFERROR(VLOOKUP($D18,Eingaben!$B$12:$D$19,2,FALSE),"")</f>
        <v/>
      </c>
      <c r="F18" s="3">
        <f>IFERROR(VLOOKUP($D18,Eingaben!$B$12:$D$19,3,FALSE),"")</f>
        <v/>
      </c>
      <c r="G18" s="10" t="n">
        <v>18</v>
      </c>
      <c r="H18" s="3" t="inlineStr"/>
    </row>
    <row r="19">
      <c r="A19" s="5" t="n">
        <v>45731</v>
      </c>
      <c r="B19" s="3" t="n">
        <v>2</v>
      </c>
      <c r="C19" s="3" t="n">
        <v>2</v>
      </c>
      <c r="D19" s="3" t="inlineStr">
        <is>
          <t>Thomas Schröder</t>
        </is>
      </c>
      <c r="E19" s="3">
        <f>IFERROR(VLOOKUP($D19,Eingaben!$B$12:$D$19,2,FALSE),"")</f>
        <v/>
      </c>
      <c r="F19" s="3">
        <f>IFERROR(VLOOKUP($D19,Eingaben!$B$12:$D$19,3,FALSE),"")</f>
        <v/>
      </c>
      <c r="G19" s="10" t="n">
        <v>-25</v>
      </c>
      <c r="H19" s="3" t="inlineStr"/>
    </row>
    <row r="20">
      <c r="A20" s="5" t="n">
        <v>45731</v>
      </c>
      <c r="B20" s="3" t="n">
        <v>3</v>
      </c>
      <c r="C20" s="3" t="n">
        <v>1</v>
      </c>
      <c r="D20" s="3" t="inlineStr">
        <is>
          <t>Anna Köhler</t>
        </is>
      </c>
      <c r="E20" s="3">
        <f>IFERROR(VLOOKUP($D20,Eingaben!$B$12:$D$19,2,FALSE),"")</f>
        <v/>
      </c>
      <c r="F20" s="3">
        <f>IFERROR(VLOOKUP($D20,Eingaben!$B$12:$D$19,3,FALSE),"")</f>
        <v/>
      </c>
      <c r="G20" s="10" t="n">
        <v>-12</v>
      </c>
      <c r="H20" s="3" t="inlineStr"/>
    </row>
    <row r="21">
      <c r="A21" s="5" t="n">
        <v>45731</v>
      </c>
      <c r="B21" s="3" t="n">
        <v>3</v>
      </c>
      <c r="C21" s="3" t="n">
        <v>1</v>
      </c>
      <c r="D21" s="3" t="inlineStr">
        <is>
          <t>Sabine Hartmann</t>
        </is>
      </c>
      <c r="E21" s="3">
        <f>IFERROR(VLOOKUP($D21,Eingaben!$B$12:$D$19,2,FALSE),"")</f>
        <v/>
      </c>
      <c r="F21" s="3">
        <f>IFERROR(VLOOKUP($D21,Eingaben!$B$12:$D$19,3,FALSE),"")</f>
        <v/>
      </c>
      <c r="G21" s="10" t="n">
        <v>36</v>
      </c>
      <c r="H21" s="3" t="inlineStr"/>
    </row>
    <row r="22">
      <c r="A22" s="5" t="n">
        <v>45731</v>
      </c>
      <c r="B22" s="3" t="n">
        <v>3</v>
      </c>
      <c r="C22" s="3" t="n">
        <v>1</v>
      </c>
      <c r="D22" s="3" t="inlineStr">
        <is>
          <t>Kai Fischer</t>
        </is>
      </c>
      <c r="E22" s="3">
        <f>IFERROR(VLOOKUP($D22,Eingaben!$B$12:$D$19,2,FALSE),"")</f>
        <v/>
      </c>
      <c r="F22" s="3">
        <f>IFERROR(VLOOKUP($D22,Eingaben!$B$12:$D$19,3,FALSE),"")</f>
        <v/>
      </c>
      <c r="G22" s="10" t="n">
        <v>-8</v>
      </c>
      <c r="H22" s="3" t="inlineStr"/>
    </row>
    <row r="23">
      <c r="A23" s="5" t="n">
        <v>45731</v>
      </c>
      <c r="B23" s="3" t="n">
        <v>3</v>
      </c>
      <c r="C23" s="3" t="n">
        <v>1</v>
      </c>
      <c r="D23" s="3" t="inlineStr">
        <is>
          <t>Markus Lehmann</t>
        </is>
      </c>
      <c r="E23" s="3">
        <f>IFERROR(VLOOKUP($D23,Eingaben!$B$12:$D$19,2,FALSE),"")</f>
        <v/>
      </c>
      <c r="F23" s="3">
        <f>IFERROR(VLOOKUP($D23,Eingaben!$B$12:$D$19,3,FALSE),"")</f>
        <v/>
      </c>
      <c r="G23" s="10" t="n">
        <v>20</v>
      </c>
      <c r="H23" s="3" t="inlineStr"/>
    </row>
    <row r="24">
      <c r="A24" s="5" t="n">
        <v>45731</v>
      </c>
      <c r="B24" s="3" t="n">
        <v>3</v>
      </c>
      <c r="C24" s="3" t="n">
        <v>2</v>
      </c>
      <c r="D24" s="3" t="inlineStr">
        <is>
          <t>Julia Weber</t>
        </is>
      </c>
      <c r="E24" s="3">
        <f>IFERROR(VLOOKUP($D24,Eingaben!$B$12:$D$19,2,FALSE),"")</f>
        <v/>
      </c>
      <c r="F24" s="3">
        <f>IFERROR(VLOOKUP($D24,Eingaben!$B$12:$D$19,3,FALSE),"")</f>
        <v/>
      </c>
      <c r="G24" s="10" t="n">
        <v>28</v>
      </c>
      <c r="H24" s="3" t="inlineStr"/>
    </row>
    <row r="25">
      <c r="A25" s="5" t="n">
        <v>45731</v>
      </c>
      <c r="B25" s="3" t="n">
        <v>3</v>
      </c>
      <c r="C25" s="3" t="n">
        <v>2</v>
      </c>
      <c r="D25" s="3" t="inlineStr">
        <is>
          <t>Mehmet Yılmaz</t>
        </is>
      </c>
      <c r="E25" s="3">
        <f>IFERROR(VLOOKUP($D25,Eingaben!$B$12:$D$19,2,FALSE),"")</f>
        <v/>
      </c>
      <c r="F25" s="3">
        <f>IFERROR(VLOOKUP($D25,Eingaben!$B$12:$D$19,3,FALSE),"")</f>
        <v/>
      </c>
      <c r="G25" s="10" t="n">
        <v>-30</v>
      </c>
      <c r="H25" s="3" t="inlineStr"/>
    </row>
    <row r="26">
      <c r="A26" s="5" t="n">
        <v>45731</v>
      </c>
      <c r="B26" s="3" t="n">
        <v>3</v>
      </c>
      <c r="C26" s="3" t="n">
        <v>2</v>
      </c>
      <c r="D26" s="3" t="inlineStr">
        <is>
          <t>Petra Nowak</t>
        </is>
      </c>
      <c r="E26" s="3">
        <f>IFERROR(VLOOKUP($D26,Eingaben!$B$12:$D$19,2,FALSE),"")</f>
        <v/>
      </c>
      <c r="F26" s="3">
        <f>IFERROR(VLOOKUP($D26,Eingaben!$B$12:$D$19,3,FALSE),"")</f>
        <v/>
      </c>
      <c r="G26" s="10" t="n">
        <v>5</v>
      </c>
      <c r="H26" s="3" t="inlineStr"/>
    </row>
    <row r="27">
      <c r="A27" s="5" t="n">
        <v>45731</v>
      </c>
      <c r="B27" s="3" t="n">
        <v>3</v>
      </c>
      <c r="C27" s="3" t="n">
        <v>2</v>
      </c>
      <c r="D27" s="3" t="inlineStr">
        <is>
          <t>Thomas Schröder</t>
        </is>
      </c>
      <c r="E27" s="3">
        <f>IFERROR(VLOOKUP($D27,Eingaben!$B$12:$D$19,2,FALSE),"")</f>
        <v/>
      </c>
      <c r="F27" s="3">
        <f>IFERROR(VLOOKUP($D27,Eingaben!$B$12:$D$19,3,FALSE),"")</f>
        <v/>
      </c>
      <c r="G27" s="10" t="n">
        <v>-3</v>
      </c>
      <c r="H27" s="3" t="inlineStr"/>
    </row>
  </sheetData>
  <mergeCells count="1">
    <mergeCell ref="A1:H1"/>
  </mergeCells>
  <dataValidations count="1">
    <dataValidation sqref="D4:D27" showDropDown="0" showInputMessage="0" showErrorMessage="0" allowBlank="1" type="list">
      <formula1>Spieler_Namen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14" customWidth="1" min="3" max="3"/>
    <col width="10" customWidth="1" min="4" max="4"/>
    <col width="16" customWidth="1" min="5" max="5"/>
    <col width="16" customWidth="1" min="6" max="6"/>
    <col width="18" customWidth="1" min="8" max="8"/>
    <col width="18" customWidth="1" min="9" max="9"/>
    <col width="18" customWidth="1" min="10" max="10"/>
  </cols>
  <sheetData>
    <row r="1">
      <c r="A1" s="9" t="inlineStr">
        <is>
          <t>Auswertung &amp; Rangliste</t>
        </is>
      </c>
    </row>
    <row r="3">
      <c r="A3" s="4" t="inlineStr">
        <is>
          <t>Teilnehmerzahl</t>
        </is>
      </c>
      <c r="B3" s="10">
        <f>COUNTA(Eingaben!$B$12:$B$19)</f>
        <v/>
      </c>
    </row>
    <row r="4">
      <c r="A4" s="4" t="inlineStr">
        <is>
          <t>Startgeld je Person (€)</t>
        </is>
      </c>
      <c r="B4" s="6">
        <f>Eingaben!$B$6</f>
        <v/>
      </c>
    </row>
    <row r="5">
      <c r="A5" s="4" t="inlineStr">
        <is>
          <t>Gesamt-Pool (€)</t>
        </is>
      </c>
      <c r="B5" s="6">
        <f>B3*B4</f>
        <v/>
      </c>
    </row>
    <row r="6">
      <c r="A6" s="4" t="inlineStr">
        <is>
          <t>Auszahlung 1. Platz</t>
        </is>
      </c>
      <c r="B6" s="6">
        <f>B5*Eingaben!$B$7</f>
        <v/>
      </c>
    </row>
    <row r="7">
      <c r="A7" s="4" t="inlineStr">
        <is>
          <t>Auszahlung 2. Platz</t>
        </is>
      </c>
      <c r="B7" s="6">
        <f>B5*Eingaben!$C$7</f>
        <v/>
      </c>
    </row>
    <row r="8">
      <c r="A8" s="4" t="inlineStr">
        <is>
          <t>Auszahlung 3. Platz</t>
        </is>
      </c>
      <c r="B8" s="6">
        <f>B5*Eingaben!$D$7</f>
        <v/>
      </c>
    </row>
    <row r="11">
      <c r="A11" s="8" t="inlineStr">
        <is>
          <t>Spieler</t>
        </is>
      </c>
      <c r="B11" s="8" t="inlineStr">
        <is>
          <t>Firma</t>
        </is>
      </c>
      <c r="C11" s="8" t="inlineStr">
        <is>
          <t>Gesamtpunkte</t>
        </is>
      </c>
      <c r="D11" s="8" t="inlineStr">
        <is>
          <t>Rang</t>
        </is>
      </c>
      <c r="E11" s="8" t="inlineStr">
        <is>
          <t>Auszahlung €</t>
        </is>
      </c>
      <c r="F11" s="8" t="inlineStr">
        <is>
          <t>Anteil am Pool %</t>
        </is>
      </c>
    </row>
    <row r="12">
      <c r="A12" s="3">
        <f>Eingaben!$B$12</f>
        <v/>
      </c>
      <c r="B12" s="3">
        <f>IFERROR(VLOOKUP($A12,Eingaben!$B$12:$D$19,2,FALSE),"")</f>
        <v/>
      </c>
      <c r="C12" s="10">
        <f>SUMIF(Runden!$D:$D,$A12,Runden!$G:$G)</f>
        <v/>
      </c>
      <c r="D12" s="3">
        <f>RANK.EQ($C12,$C$12:$C$19,0)</f>
        <v/>
      </c>
      <c r="E12" s="6">
        <f>IF($D12=1,$B$6,IF($D12=2,$B$7,IF($D12=3,$B$8,0)))</f>
        <v/>
      </c>
      <c r="F12" s="11">
        <f>IFERROR($E12/$B$5,0)</f>
        <v/>
      </c>
    </row>
    <row r="13">
      <c r="A13" s="3">
        <f>Eingaben!$B$13</f>
        <v/>
      </c>
      <c r="B13" s="3">
        <f>IFERROR(VLOOKUP($A13,Eingaben!$B$12:$D$19,2,FALSE),"")</f>
        <v/>
      </c>
      <c r="C13" s="10">
        <f>SUMIF(Runden!$D:$D,$A13,Runden!$G:$G)</f>
        <v/>
      </c>
      <c r="D13" s="3">
        <f>RANK.EQ($C13,$C$12:$C$19,0)</f>
        <v/>
      </c>
      <c r="E13" s="6">
        <f>IF($D13=1,$B$6,IF($D13=2,$B$7,IF($D13=3,$B$8,0)))</f>
        <v/>
      </c>
      <c r="F13" s="11">
        <f>IFERROR($E13/$B$5,0)</f>
        <v/>
      </c>
    </row>
    <row r="14">
      <c r="A14" s="3">
        <f>Eingaben!$B$14</f>
        <v/>
      </c>
      <c r="B14" s="3">
        <f>IFERROR(VLOOKUP($A14,Eingaben!$B$12:$D$19,2,FALSE),"")</f>
        <v/>
      </c>
      <c r="C14" s="10">
        <f>SUMIF(Runden!$D:$D,$A14,Runden!$G:$G)</f>
        <v/>
      </c>
      <c r="D14" s="3">
        <f>RANK.EQ($C14,$C$12:$C$19,0)</f>
        <v/>
      </c>
      <c r="E14" s="6">
        <f>IF($D14=1,$B$6,IF($D14=2,$B$7,IF($D14=3,$B$8,0)))</f>
        <v/>
      </c>
      <c r="F14" s="11">
        <f>IFERROR($E14/$B$5,0)</f>
        <v/>
      </c>
    </row>
    <row r="15">
      <c r="A15" s="3">
        <f>Eingaben!$B$15</f>
        <v/>
      </c>
      <c r="B15" s="3">
        <f>IFERROR(VLOOKUP($A15,Eingaben!$B$12:$D$19,2,FALSE),"")</f>
        <v/>
      </c>
      <c r="C15" s="10">
        <f>SUMIF(Runden!$D:$D,$A15,Runden!$G:$G)</f>
        <v/>
      </c>
      <c r="D15" s="3">
        <f>RANK.EQ($C15,$C$12:$C$19,0)</f>
        <v/>
      </c>
      <c r="E15" s="6">
        <f>IF($D15=1,$B$6,IF($D15=2,$B$7,IF($D15=3,$B$8,0)))</f>
        <v/>
      </c>
      <c r="F15" s="11">
        <f>IFERROR($E15/$B$5,0)</f>
        <v/>
      </c>
    </row>
    <row r="16">
      <c r="A16" s="3">
        <f>Eingaben!$B$16</f>
        <v/>
      </c>
      <c r="B16" s="3">
        <f>IFERROR(VLOOKUP($A16,Eingaben!$B$12:$D$19,2,FALSE),"")</f>
        <v/>
      </c>
      <c r="C16" s="10">
        <f>SUMIF(Runden!$D:$D,$A16,Runden!$G:$G)</f>
        <v/>
      </c>
      <c r="D16" s="3">
        <f>RANK.EQ($C16,$C$12:$C$19,0)</f>
        <v/>
      </c>
      <c r="E16" s="6">
        <f>IF($D16=1,$B$6,IF($D16=2,$B$7,IF($D16=3,$B$8,0)))</f>
        <v/>
      </c>
      <c r="F16" s="11">
        <f>IFERROR($E16/$B$5,0)</f>
        <v/>
      </c>
    </row>
    <row r="17">
      <c r="A17" s="3">
        <f>Eingaben!$B$17</f>
        <v/>
      </c>
      <c r="B17" s="3">
        <f>IFERROR(VLOOKUP($A17,Eingaben!$B$12:$D$19,2,FALSE),"")</f>
        <v/>
      </c>
      <c r="C17" s="10">
        <f>SUMIF(Runden!$D:$D,$A17,Runden!$G:$G)</f>
        <v/>
      </c>
      <c r="D17" s="3">
        <f>RANK.EQ($C17,$C$12:$C$19,0)</f>
        <v/>
      </c>
      <c r="E17" s="6">
        <f>IF($D17=1,$B$6,IF($D17=2,$B$7,IF($D17=3,$B$8,0)))</f>
        <v/>
      </c>
      <c r="F17" s="11">
        <f>IFERROR($E17/$B$5,0)</f>
        <v/>
      </c>
    </row>
    <row r="18">
      <c r="A18" s="3">
        <f>Eingaben!$B$18</f>
        <v/>
      </c>
      <c r="B18" s="3">
        <f>IFERROR(VLOOKUP($A18,Eingaben!$B$12:$D$19,2,FALSE),"")</f>
        <v/>
      </c>
      <c r="C18" s="10">
        <f>SUMIF(Runden!$D:$D,$A18,Runden!$G:$G)</f>
        <v/>
      </c>
      <c r="D18" s="3">
        <f>RANK.EQ($C18,$C$12:$C$19,0)</f>
        <v/>
      </c>
      <c r="E18" s="6">
        <f>IF($D18=1,$B$6,IF($D18=2,$B$7,IF($D18=3,$B$8,0)))</f>
        <v/>
      </c>
      <c r="F18" s="11">
        <f>IFERROR($E18/$B$5,0)</f>
        <v/>
      </c>
    </row>
    <row r="19">
      <c r="A19" s="3">
        <f>Eingaben!$B$19</f>
        <v/>
      </c>
      <c r="B19" s="3">
        <f>IFERROR(VLOOKUP($A19,Eingaben!$B$12:$D$19,2,FALSE),"")</f>
        <v/>
      </c>
      <c r="C19" s="10">
        <f>SUMIF(Runden!$D:$D,$A19,Runden!$G:$G)</f>
        <v/>
      </c>
      <c r="D19" s="3">
        <f>RANK.EQ($C19,$C$12:$C$19,0)</f>
        <v/>
      </c>
      <c r="E19" s="6">
        <f>IF($D19=1,$B$6,IF($D19=2,$B$7,IF($D19=3,$B$8,0)))</f>
        <v/>
      </c>
      <c r="F19" s="11">
        <f>IFERROR($E19/$B$5,0)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2025-11-20T12:23:56Z</dcterms:created>
  <dcterms:modified xmlns:dcterms="http://purl.org/dc/terms/" xmlns:xsi="http://www.w3.org/2001/XMLSchema-instance" xsi:type="dcterms:W3CDTF">2025-11-20T12:23:56Z</dcterms:modified>
</cp:coreProperties>
</file>